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/>
  <mc:AlternateContent xmlns:mc="http://schemas.openxmlformats.org/markup-compatibility/2006">
    <mc:Choice Requires="x15">
      <x15ac:absPath xmlns:x15ac="http://schemas.microsoft.com/office/spreadsheetml/2010/11/ac" url="https://cipd.sharepoint.com/sites/ResearchandPolicy151/Shared Documents/General/Public Policy/JonBoys/R projects/where have all the workers gone 2022/"/>
    </mc:Choice>
  </mc:AlternateContent>
  <xr:revisionPtr revIDLastSave="0" documentId="8_{73F98536-74B2-4105-BE04-3861B57AB7B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cross tab" sheetId="5" r:id="rId1"/>
    <sheet name="sums 50 to 64" sheetId="4" r:id="rId2"/>
    <sheet name="sums 16 to 64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7" i="4" l="1"/>
  <c r="O50" i="6"/>
  <c r="N50" i="6"/>
  <c r="M50" i="6"/>
  <c r="O49" i="6"/>
  <c r="N49" i="6"/>
  <c r="M49" i="6"/>
  <c r="O29" i="6"/>
  <c r="O30" i="6"/>
  <c r="O28" i="6"/>
  <c r="N25" i="6"/>
  <c r="N24" i="6"/>
  <c r="N23" i="6"/>
  <c r="N22" i="6"/>
  <c r="N14" i="6"/>
  <c r="N13" i="6"/>
  <c r="N12" i="6"/>
  <c r="J5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3" i="6"/>
  <c r="D53" i="6"/>
  <c r="F53" i="6"/>
  <c r="H53" i="6"/>
  <c r="B5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3" i="6"/>
  <c r="P27" i="4"/>
  <c r="P28" i="4"/>
  <c r="P26" i="4"/>
  <c r="O28" i="4"/>
  <c r="O26" i="4"/>
  <c r="O27" i="4"/>
  <c r="O22" i="4"/>
  <c r="K25" i="4"/>
  <c r="H20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4" i="4"/>
  <c r="B20" i="4"/>
  <c r="O20" i="4" s="1"/>
  <c r="F20" i="4"/>
  <c r="O21" i="4" s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4" i="4"/>
  <c r="N28" i="6" l="1"/>
  <c r="N27" i="6"/>
  <c r="N29" i="6"/>
  <c r="O13" i="6"/>
  <c r="O14" i="6"/>
  <c r="O25" i="4"/>
  <c r="D20" i="4"/>
  <c r="K24" i="4" s="1"/>
  <c r="L25" i="4" s="1"/>
  <c r="J20" i="4"/>
  <c r="N30" i="6" l="1"/>
  <c r="O17" i="6"/>
  <c r="O23" i="4"/>
  <c r="K26" i="4"/>
  <c r="L26" i="4" s="1"/>
  <c r="L29" i="4" s="1"/>
</calcChain>
</file>

<file path=xl/sharedStrings.xml><?xml version="1.0" encoding="utf-8"?>
<sst xmlns="http://schemas.openxmlformats.org/spreadsheetml/2006/main" count="138" uniqueCount="86">
  <si>
    <t>INECAC05_2</t>
  </si>
  <si>
    <t>wantswork</t>
  </si>
  <si>
    <t>Freq</t>
  </si>
  <si>
    <t>percent</t>
  </si>
  <si>
    <t>Inactive - student</t>
  </si>
  <si>
    <t>Wants to work</t>
  </si>
  <si>
    <t>Inactive - looking after home</t>
  </si>
  <si>
    <t>Inactive - sick or disabled</t>
  </si>
  <si>
    <t>Inactive - other</t>
  </si>
  <si>
    <t>Inactive - retired</t>
  </si>
  <si>
    <t>Doesn’t want to work</t>
  </si>
  <si>
    <t>Jan-Dec 2019 annual population survey</t>
  </si>
  <si>
    <t>Apr-Jun 2022 labour force survey</t>
  </si>
  <si>
    <t>AGE</t>
  </si>
  <si>
    <t>Freq inactive</t>
  </si>
  <si>
    <t>percent inactive 2019</t>
  </si>
  <si>
    <t>Freq total</t>
  </si>
  <si>
    <t>percent inactive 2022</t>
  </si>
  <si>
    <t>inactive 2022 if using proportions inactive by age pre pandemic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</si>
  <si>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</si>
  <si>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</si>
  <si>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</si>
  <si>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</si>
  <si>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</si>
  <si>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</si>
  <si>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</si>
  <si>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</si>
  <si>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</si>
  <si>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</si>
  <si>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</si>
  <si>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</si>
  <si>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</si>
  <si>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</si>
  <si>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</si>
  <si>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total</t>
  </si>
  <si>
    <t>pre-pandemic inactive count</t>
  </si>
  <si>
    <t>post pandemic inactive count</t>
  </si>
  <si>
    <t>post pandemic expectation just from population increase (2019 inactivity rate * population in 2022)</t>
  </si>
  <si>
    <t>difference between 2019 and 2022 rate</t>
  </si>
  <si>
    <t>post-pandemic count (if using inactive proportions by age of pre-pandemic)</t>
  </si>
  <si>
    <t>inactivity rate 2019</t>
  </si>
  <si>
    <t>inactivity rate Jan-Mar 2022</t>
  </si>
  <si>
    <t>increase in inactivity between JD2019 and AJ2022</t>
  </si>
  <si>
    <t>inactivity rate Jan-Mar(if using 2019 percentages)</t>
  </si>
  <si>
    <t>of which how much was due to changing age profile</t>
  </si>
  <si>
    <t>how much was due to population increase</t>
  </si>
  <si>
    <t xml:space="preserve">How much due to increased rate of inactivity </t>
  </si>
  <si>
    <t>amount expainable by change in proportions of people</t>
  </si>
  <si>
    <t>percent inactive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</si>
  <si>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</si>
  <si>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</si>
  <si>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</si>
  <si>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</si>
  <si>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</si>
  <si>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</si>
  <si>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</si>
  <si>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</si>
  <si>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</si>
  <si>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</si>
  <si>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</si>
  <si>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</si>
  <si>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</si>
  <si>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</si>
  <si>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</si>
  <si>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</si>
  <si>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</si>
  <si>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</si>
  <si>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</si>
  <si>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</si>
  <si>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</si>
  <si>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</si>
  <si>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</si>
  <si>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</si>
  <si>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</si>
  <si>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</si>
  <si>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</si>
  <si>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</si>
  <si>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</si>
  <si>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</si>
  <si>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</si>
  <si>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</si>
  <si>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</si>
  <si>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</si>
  <si>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% change</t>
  </si>
  <si>
    <t>age 16-49</t>
  </si>
  <si>
    <t>age 50-64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</si>
</sst>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6" xfId="0" applyBorder="1"/>
    <xf numFmtId="3" fontId="0" fillId="0" borderId="3" xfId="0" applyNumberFormat="1" applyBorder="1"/>
    <xf numFmtId="3" fontId="0" fillId="0" borderId="5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8" xfId="0" applyBorder="1"/>
    <xf numFmtId="1" fontId="0" fillId="0" borderId="0" xfId="0" applyNumberFormat="1"/>
    <xf numFmtId="3" fontId="0" fillId="0" borderId="7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Quite large differences in inactivity by individual ages between 50 and 64 so good idea to control for change in this age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'sums 50 to 64'!$C$3</c:f>
              <c:strCache>
                <c:ptCount val="1"/>
                <c:pt idx="0">
                  <c:v>percent inactive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'sums 50 to 64'!$A$4:$A$18</c:f>
              <c:strCach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strCache>
            </c:strRef>
          </c:cat>
          <c:val>
            <c:numRef>
              <c:f>'sums 50 to 64'!$C$4:$C$18</c:f>
              <c:numCache>
                <c:formatCode>0.0%</c:formatCode>
                <c:ptCount val="15"/>
                <c:pt idx="0">
                  <c:v>0.13792969165239699</c:v>
                </c:pt>
                <c:pt idx="1">
                  <c:v>0.14974326877383301</c:v>
                </c:pt>
                <c:pt idx="2">
                  <c:v>0.137732414412256</c:v>
                </c:pt>
                <c:pt idx="3">
                  <c:v>0.15723852186263901</c:v>
                </c:pt>
                <c:pt idx="4">
                  <c:v>0.162624614788521</c:v>
                </c:pt>
                <c:pt idx="5">
                  <c:v>0.18143927368291099</c:v>
                </c:pt>
                <c:pt idx="6">
                  <c:v>0.20243488325117001</c:v>
                </c:pt>
                <c:pt idx="7">
                  <c:v>0.235924306026668</c:v>
                </c:pt>
                <c:pt idx="8">
                  <c:v>0.26227940403817401</c:v>
                </c:pt>
                <c:pt idx="9">
                  <c:v>0.283373072020282</c:v>
                </c:pt>
                <c:pt idx="10">
                  <c:v>0.332205728096301</c:v>
                </c:pt>
                <c:pt idx="11">
                  <c:v>0.37232806342193497</c:v>
                </c:pt>
                <c:pt idx="12">
                  <c:v>0.41017224777420802</c:v>
                </c:pt>
                <c:pt idx="13">
                  <c:v>0.47507424162526701</c:v>
                </c:pt>
                <c:pt idx="14">
                  <c:v>0.51892390215721695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E-4E88-96E2-05364C52F93A}"/>
            </c:ext>
          </c:extLst>
        </c:ser>
        <c:ser>
          <c:idx val="1"/>
          <c:order val="1"/>
          <c:tx>
            <c:strRef>
              <c:f>'sums 50 to 64'!$G$3</c:f>
              <c:strCache>
                <c:ptCount val="1"/>
                <c:pt idx="0">
                  <c:v>percent inactive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'sums 50 to 64'!$A$4:$A$18</c:f>
              <c:strCach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strCache>
            </c:strRef>
          </c:cat>
          <c:val>
            <c:numRef>
              <c:f>'sums 50 to 64'!$G$4:$G$18</c:f>
              <c:numCache>
                <c:formatCode>0.0%</c:formatCode>
                <c:ptCount val="15"/>
                <c:pt idx="0">
                  <c:v>0.14885068996693901</c:v>
                </c:pt>
                <c:pt idx="1">
                  <c:v>0.156742635798577</c:v>
                </c:pt>
                <c:pt idx="2">
                  <c:v>0.17151899234568499</c:v>
                </c:pt>
                <c:pt idx="3">
                  <c:v>0.14972888449615501</c:v>
                </c:pt>
                <c:pt idx="4">
                  <c:v>0.17213234580126399</c:v>
                </c:pt>
                <c:pt idx="5">
                  <c:v>0.21379157224769399</c:v>
                </c:pt>
                <c:pt idx="6">
                  <c:v>0.22556110481077599</c:v>
                </c:pt>
                <c:pt idx="7">
                  <c:v>0.234579819466671</c:v>
                </c:pt>
                <c:pt idx="8">
                  <c:v>0.25484960608643198</c:v>
                </c:pt>
                <c:pt idx="9">
                  <c:v>0.28329604797569002</c:v>
                </c:pt>
                <c:pt idx="10">
                  <c:v>0.37736264836980998</c:v>
                </c:pt>
                <c:pt idx="11">
                  <c:v>0.41417453983686597</c:v>
                </c:pt>
                <c:pt idx="12">
                  <c:v>0.43495029700875198</c:v>
                </c:pt>
                <c:pt idx="13">
                  <c:v>0.48519281014725901</c:v>
                </c:pt>
                <c:pt idx="14">
                  <c:v>0.50553782056110697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E-4E88-96E2-05364C52F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88047"/>
        <c:axId val="2082490127"/>
      </c:barChart>
      <c:catAx>
        <c:axId val="208248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90127"/>
        <c:crosses val="autoZero"/>
        <c:auto val="1"/>
        <c:lblAlgn val="ctr"/>
        <c:lblOffset val="100"/>
        <c:noMultiLvlLbl val="0"/>
      </c:catAx>
      <c:valAx>
        <c:axId val="208249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8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517524</xdr:colOff>
      <xdr:row>24</xdr:row>
      <xdr:rowOff>136524</xdr:rowOff>
    </xdr:from>
    <xdr:to>
      <xdr:col>8</xdr:col>
      <xdr:colOff>0</xdr:colOff>
      <xdr:row>45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4B8033-7971-D51F-277D-75E3A11414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B5B62-2C2E-41CD-8F3C-CA91197730FA}">
  <dimension ref="A1:D11"/>
  <sheetViews>
    <sheetView zoomScale="160" zoomScaleNormal="160" workbookViewId="0">
      <selection activeCell="A9" sqref="A9:D9"/>
    </sheetView>
  </sheetViews>
  <sheetFormatPr defaultRowHeight="15"/>
  <cols>
    <col min="1" max="1" width="24.5703125" customWidth="1"/>
    <col min="2" max="2" width="20.42578125" customWidth="1"/>
    <col min="3" max="3" width="12.4257812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5</v>
      </c>
      <c r="C2">
        <v>373319</v>
      </c>
      <c r="D2" s="2">
        <v>0.15915938448997599</v>
      </c>
    </row>
    <row r="3" spans="1:4">
      <c r="A3" t="s">
        <v>6</v>
      </c>
      <c r="B3" t="s">
        <v>5</v>
      </c>
      <c r="C3">
        <v>469307</v>
      </c>
      <c r="D3" s="2">
        <v>0.232512755064125</v>
      </c>
    </row>
    <row r="4" spans="1:4">
      <c r="A4" t="s">
        <v>7</v>
      </c>
      <c r="B4" t="s">
        <v>5</v>
      </c>
      <c r="C4">
        <v>624335</v>
      </c>
      <c r="D4" s="2">
        <v>0.27532186333459002</v>
      </c>
    </row>
    <row r="5" spans="1:4">
      <c r="A5" t="s">
        <v>8</v>
      </c>
      <c r="B5" t="s">
        <v>5</v>
      </c>
      <c r="C5">
        <v>327500</v>
      </c>
      <c r="D5" s="2">
        <v>0.31843789440113301</v>
      </c>
    </row>
    <row r="6" spans="1:4">
      <c r="A6" t="s">
        <v>9</v>
      </c>
      <c r="B6" t="s">
        <v>5</v>
      </c>
      <c r="C6">
        <v>26775</v>
      </c>
      <c r="D6" s="2">
        <v>2.4039691753240999E-2</v>
      </c>
    </row>
    <row r="7" spans="1:4">
      <c r="A7" t="s">
        <v>4</v>
      </c>
      <c r="B7" t="s">
        <v>10</v>
      </c>
      <c r="C7">
        <v>1972248</v>
      </c>
      <c r="D7" s="2">
        <v>0.84084061551002398</v>
      </c>
    </row>
    <row r="8" spans="1:4">
      <c r="A8" t="s">
        <v>6</v>
      </c>
      <c r="B8" t="s">
        <v>10</v>
      </c>
      <c r="C8">
        <v>1549107</v>
      </c>
      <c r="D8" s="2">
        <v>0.76748724493587495</v>
      </c>
    </row>
    <row r="9" spans="1:4">
      <c r="A9" t="s">
        <v>7</v>
      </c>
      <c r="B9" t="s">
        <v>10</v>
      </c>
      <c r="C9">
        <v>1643320</v>
      </c>
      <c r="D9" s="2">
        <v>0.72467813666541003</v>
      </c>
    </row>
    <row r="10" spans="1:4">
      <c r="A10" t="s">
        <v>8</v>
      </c>
      <c r="B10" t="s">
        <v>10</v>
      </c>
      <c r="C10">
        <v>700958</v>
      </c>
      <c r="D10" s="2">
        <v>0.68156210559886699</v>
      </c>
    </row>
    <row r="11" spans="1:4">
      <c r="A11" t="s">
        <v>9</v>
      </c>
      <c r="B11" t="s">
        <v>10</v>
      </c>
      <c r="C11">
        <v>1087008</v>
      </c>
      <c r="D11" s="2">
        <v>0.97596030824675895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9C8F8-1ACD-4059-9ACC-CE3CFFDFCA03}">
  <dimension ref="A2:Q32"/>
  <sheetViews>
    <sheetView tabSelected="1" topLeftCell="I7" zoomScale="130" zoomScaleNormal="130" workbookViewId="0">
      <selection activeCell="Q27" sqref="Q27"/>
    </sheetView>
  </sheetViews>
  <sheetFormatPr defaultRowHeight="15"/>
  <cols>
    <col min="2" max="2" width="16.28515625" customWidth="1"/>
    <col min="3" max="4" width="12.5703125" customWidth="1"/>
    <col min="6" max="6" width="12.5703125" customWidth="1"/>
    <col min="7" max="7" width="13.5703125" customWidth="1"/>
    <col min="8" max="8" width="12.42578125" customWidth="1"/>
    <col min="9" max="9" width="11.85546875" customWidth="1"/>
    <col min="10" max="10" width="41.42578125" customWidth="1"/>
    <col min="12" max="12" width="18.140625" customWidth="1"/>
    <col min="13" max="13" width="31.5703125" customWidth="1"/>
    <col min="14" max="14" width="64.42578125" customWidth="1"/>
    <col min="15" max="15" width="10.85546875" customWidth="1"/>
  </cols>
  <sheetData>
    <row r="2" spans="1:12">
      <c r="A2" s="16" t="s">
        <v>11</v>
      </c>
      <c r="B2" s="16"/>
      <c r="C2" s="16"/>
      <c r="D2" s="11"/>
      <c r="F2" s="16" t="s">
        <v>12</v>
      </c>
      <c r="G2" s="16"/>
      <c r="H2" s="16"/>
    </row>
    <row r="3" spans="1:12">
      <c r="A3" s="1" t="s">
        <v>13</v>
      </c>
      <c r="B3" s="1" t="s">
        <v>14</v>
      </c>
      <c r="C3" s="1" t="s">
        <v>15</v>
      </c>
      <c r="D3" s="12" t="s">
        <v>16</v>
      </c>
      <c r="F3" s="1" t="s">
        <v>14</v>
      </c>
      <c r="G3" s="1" t="s">
        <v>17</v>
      </c>
      <c r="H3" s="1" t="s">
        <v>16</v>
      </c>
      <c r="I3" s="12"/>
      <c r="J3" s="1" t="s">
        <v>18</v>
      </c>
    </row>
    <row r="4" spans="1:12">
      <c r="A4" s="1" t="s">
        <v>19</v>
      </c>
      <c r="B4" s="9">
        <v>131051</v>
      </c>
      <c r="C4" s="8">
        <v>0.13792969165239699</v>
      </c>
      <c r="D4" s="13">
        <f>B4/C4*1</f>
        <v>950128.99999999779</v>
      </c>
      <c r="F4" s="9">
        <v>132861</v>
      </c>
      <c r="G4" s="8">
        <v>0.14885068996693901</v>
      </c>
      <c r="H4" s="1">
        <v>892579</v>
      </c>
      <c r="J4" s="9">
        <f t="shared" ref="J4:J18" si="0">H4*C4</f>
        <v>123113.14624540486</v>
      </c>
      <c r="L4" s="13"/>
    </row>
    <row r="5" spans="1:12">
      <c r="A5" s="1" t="s">
        <v>20</v>
      </c>
      <c r="B5" s="9">
        <v>129194</v>
      </c>
      <c r="C5" s="8">
        <v>0.14974326877383301</v>
      </c>
      <c r="D5" s="13">
        <f t="shared" ref="D5:D18" si="1">B5/C5*1</f>
        <v>862770.00000000058</v>
      </c>
      <c r="F5" s="9">
        <v>140940</v>
      </c>
      <c r="G5" s="8">
        <v>0.156742635798577</v>
      </c>
      <c r="H5" s="1">
        <v>899181</v>
      </c>
      <c r="J5" s="9">
        <f t="shared" si="0"/>
        <v>134646.30215932394</v>
      </c>
      <c r="L5" s="13"/>
    </row>
    <row r="6" spans="1:12">
      <c r="A6" s="1" t="s">
        <v>21</v>
      </c>
      <c r="B6" s="9">
        <v>127642</v>
      </c>
      <c r="C6" s="8">
        <v>0.137732414412256</v>
      </c>
      <c r="D6" s="13">
        <f t="shared" si="1"/>
        <v>926739.0000000021</v>
      </c>
      <c r="F6" s="9">
        <v>151860</v>
      </c>
      <c r="G6" s="8">
        <v>0.17151899234568499</v>
      </c>
      <c r="H6" s="1">
        <v>885383</v>
      </c>
      <c r="J6" s="9">
        <f t="shared" si="0"/>
        <v>121945.93826956645</v>
      </c>
      <c r="L6" s="13"/>
    </row>
    <row r="7" spans="1:12">
      <c r="A7" s="1" t="s">
        <v>22</v>
      </c>
      <c r="B7" s="9">
        <v>148233</v>
      </c>
      <c r="C7" s="8">
        <v>0.15723852186263901</v>
      </c>
      <c r="D7" s="13">
        <f t="shared" si="1"/>
        <v>942726.99999999942</v>
      </c>
      <c r="F7" s="9">
        <v>142099</v>
      </c>
      <c r="G7" s="8">
        <v>0.14972888449615501</v>
      </c>
      <c r="H7" s="1">
        <v>949042</v>
      </c>
      <c r="J7" s="9">
        <f t="shared" si="0"/>
        <v>149225.96126556266</v>
      </c>
      <c r="L7" s="13"/>
    </row>
    <row r="8" spans="1:12">
      <c r="A8" s="1" t="s">
        <v>23</v>
      </c>
      <c r="B8" s="9">
        <v>153617</v>
      </c>
      <c r="C8" s="8">
        <v>0.162624614788521</v>
      </c>
      <c r="D8" s="13">
        <f t="shared" si="1"/>
        <v>944611.00000000244</v>
      </c>
      <c r="F8" s="9">
        <v>161314</v>
      </c>
      <c r="G8" s="8">
        <v>0.17213234580126399</v>
      </c>
      <c r="H8" s="1">
        <v>937151</v>
      </c>
      <c r="J8" s="9">
        <f t="shared" si="0"/>
        <v>152403.82037367724</v>
      </c>
      <c r="L8" s="13"/>
    </row>
    <row r="9" spans="1:12">
      <c r="A9" s="1" t="s">
        <v>24</v>
      </c>
      <c r="B9" s="9">
        <v>164593</v>
      </c>
      <c r="C9" s="8">
        <v>0.18143927368291099</v>
      </c>
      <c r="D9" s="13">
        <f t="shared" si="1"/>
        <v>907151.99999999965</v>
      </c>
      <c r="F9" s="9">
        <v>181992</v>
      </c>
      <c r="G9" s="8">
        <v>0.21379157224769399</v>
      </c>
      <c r="H9" s="1">
        <v>851259</v>
      </c>
      <c r="J9" s="9">
        <f t="shared" si="0"/>
        <v>154451.81467604113</v>
      </c>
      <c r="L9" s="13"/>
    </row>
    <row r="10" spans="1:12">
      <c r="A10" s="1" t="s">
        <v>25</v>
      </c>
      <c r="B10" s="9">
        <v>185401</v>
      </c>
      <c r="C10" s="8">
        <v>0.20243488325117001</v>
      </c>
      <c r="D10" s="13">
        <f t="shared" si="1"/>
        <v>915854.99999999849</v>
      </c>
      <c r="F10" s="9">
        <v>212223</v>
      </c>
      <c r="G10" s="8">
        <v>0.22556110481077599</v>
      </c>
      <c r="H10" s="1">
        <v>940867</v>
      </c>
      <c r="J10" s="9">
        <f t="shared" si="0"/>
        <v>190464.30129987857</v>
      </c>
      <c r="L10" s="13"/>
    </row>
    <row r="11" spans="1:12">
      <c r="A11" s="1" t="s">
        <v>26</v>
      </c>
      <c r="B11" s="9">
        <v>203790</v>
      </c>
      <c r="C11" s="8">
        <v>0.235924306026668</v>
      </c>
      <c r="D11" s="13">
        <f t="shared" si="1"/>
        <v>863794.0000000014</v>
      </c>
      <c r="F11" s="9">
        <v>208731</v>
      </c>
      <c r="G11" s="8">
        <v>0.234579819466671</v>
      </c>
      <c r="H11" s="1">
        <v>889808</v>
      </c>
      <c r="J11" s="9">
        <f t="shared" si="0"/>
        <v>209927.33489697741</v>
      </c>
      <c r="L11" s="13"/>
    </row>
    <row r="12" spans="1:12">
      <c r="A12" s="1" t="s">
        <v>27</v>
      </c>
      <c r="B12" s="9">
        <v>222142</v>
      </c>
      <c r="C12" s="8">
        <v>0.26227940403817401</v>
      </c>
      <c r="D12" s="13">
        <f t="shared" si="1"/>
        <v>846966.99999999953</v>
      </c>
      <c r="F12" s="9">
        <v>245201</v>
      </c>
      <c r="G12" s="8">
        <v>0.25484960608643198</v>
      </c>
      <c r="H12" s="1">
        <v>962140</v>
      </c>
      <c r="J12" s="9">
        <f t="shared" si="0"/>
        <v>252349.50580128873</v>
      </c>
      <c r="L12" s="13"/>
    </row>
    <row r="13" spans="1:12">
      <c r="A13" s="1" t="s">
        <v>28</v>
      </c>
      <c r="B13" s="9">
        <v>238529</v>
      </c>
      <c r="C13" s="8">
        <v>0.283373072020282</v>
      </c>
      <c r="D13" s="13">
        <f t="shared" si="1"/>
        <v>841748.99999999872</v>
      </c>
      <c r="F13" s="9">
        <v>253395</v>
      </c>
      <c r="G13" s="8">
        <v>0.28329604797569002</v>
      </c>
      <c r="H13" s="1">
        <v>894453</v>
      </c>
      <c r="J13" s="9">
        <f t="shared" si="0"/>
        <v>253463.89438775729</v>
      </c>
      <c r="L13" s="13"/>
    </row>
    <row r="14" spans="1:12">
      <c r="A14" s="1" t="s">
        <v>29</v>
      </c>
      <c r="B14" s="9">
        <v>256214</v>
      </c>
      <c r="C14" s="8">
        <v>0.332205728096301</v>
      </c>
      <c r="D14" s="13">
        <f t="shared" si="1"/>
        <v>771250.9999999993</v>
      </c>
      <c r="F14" s="9">
        <v>301392</v>
      </c>
      <c r="G14" s="8">
        <v>0.37736264836980998</v>
      </c>
      <c r="H14" s="1">
        <v>798680</v>
      </c>
      <c r="J14" s="9">
        <f t="shared" si="0"/>
        <v>265326.07091595366</v>
      </c>
      <c r="L14" s="13"/>
    </row>
    <row r="15" spans="1:12">
      <c r="A15" s="1" t="s">
        <v>30</v>
      </c>
      <c r="B15" s="9">
        <v>284844</v>
      </c>
      <c r="C15" s="8">
        <v>0.37232806342193497</v>
      </c>
      <c r="D15" s="13">
        <f t="shared" si="1"/>
        <v>765034.99999999988</v>
      </c>
      <c r="F15" s="9">
        <v>336195</v>
      </c>
      <c r="G15" s="8">
        <v>0.41417453983686597</v>
      </c>
      <c r="H15" s="1">
        <v>811723</v>
      </c>
      <c r="J15" s="9">
        <f t="shared" si="0"/>
        <v>302227.25262504333</v>
      </c>
      <c r="L15" s="13"/>
    </row>
    <row r="16" spans="1:12">
      <c r="A16" s="1" t="s">
        <v>31</v>
      </c>
      <c r="B16" s="9">
        <v>301162</v>
      </c>
      <c r="C16" s="8">
        <v>0.41017224777420802</v>
      </c>
      <c r="D16" s="13">
        <f t="shared" si="1"/>
        <v>734232.99999999977</v>
      </c>
      <c r="F16" s="9">
        <v>345314</v>
      </c>
      <c r="G16" s="8">
        <v>0.43495029700875198</v>
      </c>
      <c r="H16" s="1">
        <v>793916</v>
      </c>
      <c r="J16" s="9">
        <f t="shared" si="0"/>
        <v>325642.31026390812</v>
      </c>
      <c r="L16" s="13"/>
    </row>
    <row r="17" spans="1:17">
      <c r="A17" s="1" t="s">
        <v>32</v>
      </c>
      <c r="B17" s="9">
        <v>342348</v>
      </c>
      <c r="C17" s="8">
        <v>0.47507424162526701</v>
      </c>
      <c r="D17" s="13">
        <f t="shared" si="1"/>
        <v>720620.00000000023</v>
      </c>
      <c r="F17" s="9">
        <v>373073</v>
      </c>
      <c r="G17" s="8">
        <v>0.48519281014725901</v>
      </c>
      <c r="H17" s="1">
        <v>768917</v>
      </c>
      <c r="J17" s="9">
        <f t="shared" si="0"/>
        <v>365292.66064777545</v>
      </c>
      <c r="L17" s="13"/>
    </row>
    <row r="18" spans="1:17">
      <c r="A18" s="1" t="s">
        <v>33</v>
      </c>
      <c r="B18" s="9">
        <v>384451</v>
      </c>
      <c r="C18" s="8">
        <v>0.51892390215721695</v>
      </c>
      <c r="D18" s="13">
        <f t="shared" si="1"/>
        <v>740861.99999999988</v>
      </c>
      <c r="F18" s="9">
        <v>389253</v>
      </c>
      <c r="G18" s="8">
        <v>0.50553782056110697</v>
      </c>
      <c r="H18" s="1">
        <v>769978</v>
      </c>
      <c r="J18" s="9">
        <f t="shared" si="0"/>
        <v>399559.98833520961</v>
      </c>
      <c r="L18" s="13"/>
    </row>
    <row r="19" spans="1:17">
      <c r="B19" s="10"/>
      <c r="F19" s="10"/>
      <c r="J19" s="10"/>
    </row>
    <row r="20" spans="1:17">
      <c r="A20" t="s">
        <v>34</v>
      </c>
      <c r="B20" s="10">
        <f>SUM(B4:B18)</f>
        <v>3273211</v>
      </c>
      <c r="D20" s="13">
        <f>SUM(D4:D18)</f>
        <v>12734494</v>
      </c>
      <c r="F20" s="10">
        <f>SUM(F4:F18)</f>
        <v>3575843</v>
      </c>
      <c r="H20">
        <f>SUM(H4:H18)</f>
        <v>13045077</v>
      </c>
      <c r="J20" s="10">
        <f>SUM(J4:J18)</f>
        <v>3400040.3021633681</v>
      </c>
      <c r="N20" s="3" t="s">
        <v>35</v>
      </c>
      <c r="O20" s="6">
        <f>B20</f>
        <v>3273211</v>
      </c>
    </row>
    <row r="21" spans="1:17">
      <c r="N21" s="4" t="s">
        <v>36</v>
      </c>
      <c r="O21" s="7">
        <f>F20</f>
        <v>3575843</v>
      </c>
    </row>
    <row r="22" spans="1:17">
      <c r="N22" s="4" t="s">
        <v>37</v>
      </c>
      <c r="O22" s="7">
        <f>H20*K24</f>
        <v>3353041.7095682793</v>
      </c>
      <c r="P22" s="10"/>
      <c r="Q22" s="10"/>
    </row>
    <row r="23" spans="1:17">
      <c r="H23" s="2"/>
      <c r="J23" s="15"/>
      <c r="K23" s="1"/>
      <c r="L23" s="1" t="s">
        <v>38</v>
      </c>
      <c r="N23" s="4" t="s">
        <v>39</v>
      </c>
      <c r="O23" s="7">
        <f>J20</f>
        <v>3400040.3021633681</v>
      </c>
      <c r="P23" s="10"/>
    </row>
    <row r="24" spans="1:17">
      <c r="J24" s="1" t="s">
        <v>40</v>
      </c>
      <c r="K24" s="8">
        <f>B20/D20</f>
        <v>0.25703502628372982</v>
      </c>
      <c r="L24" s="1"/>
      <c r="N24" s="4"/>
      <c r="O24" s="7"/>
    </row>
    <row r="25" spans="1:17">
      <c r="J25" s="1" t="s">
        <v>41</v>
      </c>
      <c r="K25" s="8">
        <f>F20/H20</f>
        <v>0.27411436513559867</v>
      </c>
      <c r="L25" s="8">
        <f>K25-K24</f>
        <v>1.7079338851868853E-2</v>
      </c>
      <c r="N25" s="4" t="s">
        <v>42</v>
      </c>
      <c r="O25" s="7">
        <f>O21-O20</f>
        <v>302632</v>
      </c>
    </row>
    <row r="26" spans="1:17">
      <c r="J26" s="1" t="s">
        <v>43</v>
      </c>
      <c r="K26" s="8">
        <f>J20/H20</f>
        <v>0.26063781012280479</v>
      </c>
      <c r="L26" s="8">
        <f>K26-K24</f>
        <v>3.6027838390749745E-3</v>
      </c>
      <c r="N26" s="4" t="s">
        <v>44</v>
      </c>
      <c r="O26" s="7">
        <f>O23-O22</f>
        <v>46998.592595088761</v>
      </c>
      <c r="P26" s="2">
        <f>O26/O$25</f>
        <v>0.15529948120188466</v>
      </c>
    </row>
    <row r="27" spans="1:17">
      <c r="J27" s="1"/>
      <c r="K27" s="1"/>
      <c r="L27" s="8"/>
      <c r="N27" s="4" t="s">
        <v>45</v>
      </c>
      <c r="O27" s="7">
        <f>O22-O20</f>
        <v>79830.70956827933</v>
      </c>
      <c r="P27" s="2">
        <f t="shared" ref="P27:P28" si="2">O27/O$25</f>
        <v>0.26378806460744181</v>
      </c>
      <c r="Q27" s="2">
        <f>P26+P27</f>
        <v>0.4190875458093265</v>
      </c>
    </row>
    <row r="28" spans="1:17">
      <c r="J28" s="1"/>
      <c r="K28" s="8"/>
      <c r="N28" s="5" t="s">
        <v>46</v>
      </c>
      <c r="O28" s="14">
        <f>O25-O26-O27</f>
        <v>175802.69783663191</v>
      </c>
      <c r="P28" s="2">
        <f t="shared" si="2"/>
        <v>0.5809124541906735</v>
      </c>
    </row>
    <row r="29" spans="1:17">
      <c r="J29" s="1" t="s">
        <v>47</v>
      </c>
      <c r="K29" s="1"/>
      <c r="L29" s="8">
        <f>L26/L25</f>
        <v>0.21094398737107739</v>
      </c>
    </row>
    <row r="30" spans="1:17">
      <c r="O30" s="10"/>
    </row>
    <row r="31" spans="1:17">
      <c r="O31" s="10"/>
    </row>
    <row r="32" spans="1:17">
      <c r="N32" s="10"/>
      <c r="O32" s="10"/>
    </row>
  </sheetData>
  <mergeCells count="2">
    <mergeCell ref="A2:C2"/>
    <mergeCell ref="F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05FD-0562-4F4A-B763-B1E748632AA8}">
  <dimension ref="A1:O53"/>
  <sheetViews>
    <sheetView workbookViewId="0">
      <selection activeCell="M54" sqref="M54"/>
    </sheetView>
  </sheetViews>
  <sheetFormatPr defaultRowHeight="15"/>
  <cols>
    <col min="2" max="2" width="8.85546875" bestFit="1" customWidth="1"/>
    <col min="4" max="4" width="9.7109375" bestFit="1" customWidth="1"/>
    <col min="6" max="6" width="8.85546875" bestFit="1" customWidth="1"/>
    <col min="8" max="8" width="9.7109375" bestFit="1" customWidth="1"/>
    <col min="10" max="10" width="8.85546875" bestFit="1" customWidth="1"/>
    <col min="13" max="13" width="86.85546875" customWidth="1"/>
    <col min="14" max="14" width="13.140625" customWidth="1"/>
    <col min="15" max="15" width="14.140625" customWidth="1"/>
  </cols>
  <sheetData>
    <row r="1" spans="1:15" ht="56.1" customHeight="1">
      <c r="A1" s="17" t="s">
        <v>11</v>
      </c>
      <c r="B1" s="18"/>
      <c r="C1" s="18"/>
      <c r="D1" s="18"/>
      <c r="F1" s="16" t="s">
        <v>12</v>
      </c>
      <c r="G1" s="16"/>
      <c r="H1" s="16"/>
      <c r="J1" s="1" t="s">
        <v>18</v>
      </c>
    </row>
    <row r="2" spans="1:15">
      <c r="A2" t="s">
        <v>13</v>
      </c>
      <c r="B2" t="s">
        <v>14</v>
      </c>
      <c r="C2" t="s">
        <v>48</v>
      </c>
      <c r="D2" t="s">
        <v>16</v>
      </c>
      <c r="F2" t="s">
        <v>14</v>
      </c>
      <c r="G2" t="s">
        <v>48</v>
      </c>
      <c r="H2" t="s">
        <v>16</v>
      </c>
    </row>
    <row r="3" spans="1:15">
      <c r="A3" t="s">
        <v>49</v>
      </c>
      <c r="B3">
        <v>554841</v>
      </c>
      <c r="C3">
        <v>0.79020407349437205</v>
      </c>
      <c r="D3">
        <f>B3/C3*1</f>
        <v>702149.00000000023</v>
      </c>
      <c r="F3">
        <v>608224</v>
      </c>
      <c r="G3">
        <v>0.82145476302059794</v>
      </c>
      <c r="H3">
        <f>F3/G3*1</f>
        <v>740422.99999999977</v>
      </c>
      <c r="J3">
        <f>H3*C3</f>
        <v>585085.27070892323</v>
      </c>
    </row>
    <row r="4" spans="1:15">
      <c r="A4" t="s">
        <v>50</v>
      </c>
      <c r="B4">
        <v>411461</v>
      </c>
      <c r="C4">
        <v>0.59687650955890803</v>
      </c>
      <c r="D4">
        <f t="shared" ref="D4:D51" si="0">B4/C4*1</f>
        <v>689356.99999999977</v>
      </c>
      <c r="F4">
        <v>447403</v>
      </c>
      <c r="G4">
        <v>0.61652762504788605</v>
      </c>
      <c r="H4">
        <f t="shared" ref="H4:H51" si="1">F4/G4*1</f>
        <v>725681.99999999988</v>
      </c>
      <c r="J4">
        <f t="shared" ref="J4:J51" si="2">H4*C4</f>
        <v>433142.53920972743</v>
      </c>
    </row>
    <row r="5" spans="1:15">
      <c r="A5" t="s">
        <v>51</v>
      </c>
      <c r="B5">
        <v>342651</v>
      </c>
      <c r="C5">
        <v>0.48253839946711802</v>
      </c>
      <c r="D5">
        <f t="shared" si="0"/>
        <v>710101.00000000012</v>
      </c>
      <c r="F5">
        <v>361073</v>
      </c>
      <c r="G5">
        <v>0.51079165187179298</v>
      </c>
      <c r="H5">
        <f t="shared" si="1"/>
        <v>706889.00000000023</v>
      </c>
      <c r="J5">
        <f t="shared" si="2"/>
        <v>341101.08666091168</v>
      </c>
    </row>
    <row r="6" spans="1:15">
      <c r="A6" t="s">
        <v>52</v>
      </c>
      <c r="B6">
        <v>314301</v>
      </c>
      <c r="C6">
        <v>0.426189339740843</v>
      </c>
      <c r="D6">
        <f t="shared" si="0"/>
        <v>737468</v>
      </c>
      <c r="F6">
        <v>307768</v>
      </c>
      <c r="G6">
        <v>0.436855843873801</v>
      </c>
      <c r="H6">
        <f t="shared" si="1"/>
        <v>704507.00000000023</v>
      </c>
      <c r="J6">
        <f t="shared" si="2"/>
        <v>300253.37317280215</v>
      </c>
    </row>
    <row r="7" spans="1:15">
      <c r="A7" t="s">
        <v>53</v>
      </c>
      <c r="B7">
        <v>295188</v>
      </c>
      <c r="C7">
        <v>0.38193251216230201</v>
      </c>
      <c r="D7">
        <f t="shared" si="0"/>
        <v>772880.00000000012</v>
      </c>
      <c r="F7">
        <v>303350</v>
      </c>
      <c r="G7">
        <v>0.41291040926247802</v>
      </c>
      <c r="H7">
        <f t="shared" si="1"/>
        <v>734663.00000000023</v>
      </c>
      <c r="J7">
        <f t="shared" si="2"/>
        <v>280591.68518269336</v>
      </c>
    </row>
    <row r="8" spans="1:15">
      <c r="A8" t="s">
        <v>54</v>
      </c>
      <c r="B8">
        <v>264501</v>
      </c>
      <c r="C8">
        <v>0.333615865171771</v>
      </c>
      <c r="D8">
        <f t="shared" si="0"/>
        <v>792830.99999999884</v>
      </c>
      <c r="F8">
        <v>263400</v>
      </c>
      <c r="G8">
        <v>0.345947138646787</v>
      </c>
      <c r="H8">
        <f t="shared" si="1"/>
        <v>761388.00000000035</v>
      </c>
      <c r="J8">
        <f t="shared" si="2"/>
        <v>254011.11635140449</v>
      </c>
    </row>
    <row r="9" spans="1:15">
      <c r="A9" t="s">
        <v>55</v>
      </c>
      <c r="B9">
        <v>205683</v>
      </c>
      <c r="C9">
        <v>0.248875310061105</v>
      </c>
      <c r="D9">
        <f t="shared" si="0"/>
        <v>826449.99999999907</v>
      </c>
      <c r="F9">
        <v>211817</v>
      </c>
      <c r="G9">
        <v>0.26695056769703701</v>
      </c>
      <c r="H9">
        <f t="shared" si="1"/>
        <v>793468.99999999907</v>
      </c>
      <c r="J9">
        <f t="shared" si="2"/>
        <v>197474.84339887468</v>
      </c>
    </row>
    <row r="10" spans="1:15">
      <c r="A10" t="s">
        <v>56</v>
      </c>
      <c r="B10">
        <v>164626</v>
      </c>
      <c r="C10">
        <v>0.19706413628076799</v>
      </c>
      <c r="D10">
        <f t="shared" si="0"/>
        <v>835393.00000000198</v>
      </c>
      <c r="F10">
        <v>128996</v>
      </c>
      <c r="G10">
        <v>0.15873500276871999</v>
      </c>
      <c r="H10">
        <f t="shared" si="1"/>
        <v>812649.99999999814</v>
      </c>
      <c r="J10">
        <f t="shared" si="2"/>
        <v>160144.17034856573</v>
      </c>
    </row>
    <row r="11" spans="1:15">
      <c r="A11" t="s">
        <v>57</v>
      </c>
      <c r="B11">
        <v>140586</v>
      </c>
      <c r="C11">
        <v>0.16733500208891999</v>
      </c>
      <c r="D11">
        <f t="shared" si="0"/>
        <v>840147.00000000081</v>
      </c>
      <c r="F11">
        <v>150471</v>
      </c>
      <c r="G11">
        <v>0.17831507769755001</v>
      </c>
      <c r="H11">
        <f t="shared" si="1"/>
        <v>843849.0000000007</v>
      </c>
      <c r="J11">
        <f t="shared" si="2"/>
        <v>141205.47417773315</v>
      </c>
      <c r="M11" s="15"/>
      <c r="N11" s="1"/>
      <c r="O11" s="1" t="s">
        <v>38</v>
      </c>
    </row>
    <row r="12" spans="1:15">
      <c r="A12" t="s">
        <v>58</v>
      </c>
      <c r="B12">
        <v>113579</v>
      </c>
      <c r="C12">
        <v>0.135574465748585</v>
      </c>
      <c r="D12">
        <f t="shared" si="0"/>
        <v>837760.99999999767</v>
      </c>
      <c r="F12">
        <v>99235</v>
      </c>
      <c r="G12">
        <v>0.13169734097050101</v>
      </c>
      <c r="H12">
        <f t="shared" si="1"/>
        <v>753507.9999999979</v>
      </c>
      <c r="J12">
        <f t="shared" si="2"/>
        <v>102156.44453728451</v>
      </c>
      <c r="M12" s="1" t="s">
        <v>40</v>
      </c>
      <c r="N12" s="8">
        <f>B53/D53</f>
        <v>0.21228562577279439</v>
      </c>
      <c r="O12" s="1"/>
    </row>
    <row r="13" spans="1:15">
      <c r="A13" t="s">
        <v>59</v>
      </c>
      <c r="B13">
        <v>119986</v>
      </c>
      <c r="C13">
        <v>0.14070114872439499</v>
      </c>
      <c r="D13">
        <f t="shared" si="0"/>
        <v>852772.00000000175</v>
      </c>
      <c r="F13">
        <v>104686</v>
      </c>
      <c r="G13">
        <v>0.13120831824089699</v>
      </c>
      <c r="H13">
        <f t="shared" si="1"/>
        <v>797860.99999999767</v>
      </c>
      <c r="J13">
        <f t="shared" si="2"/>
        <v>112259.95922239419</v>
      </c>
      <c r="M13" s="1" t="s">
        <v>41</v>
      </c>
      <c r="N13" s="8">
        <f>F53/H53</f>
        <v>0.21742934955940513</v>
      </c>
      <c r="O13" s="8">
        <f>N13-N12</f>
        <v>5.1437237866107377E-3</v>
      </c>
    </row>
    <row r="14" spans="1:15">
      <c r="A14" t="s">
        <v>60</v>
      </c>
      <c r="B14">
        <v>110741</v>
      </c>
      <c r="C14">
        <v>0.12543353124936299</v>
      </c>
      <c r="D14">
        <f t="shared" si="0"/>
        <v>882865.99999999919</v>
      </c>
      <c r="F14">
        <v>103377</v>
      </c>
      <c r="G14">
        <v>0.11663791440212</v>
      </c>
      <c r="H14">
        <f t="shared" si="1"/>
        <v>886307.00000000198</v>
      </c>
      <c r="J14">
        <f t="shared" si="2"/>
        <v>111172.61678102941</v>
      </c>
      <c r="M14" s="1" t="s">
        <v>43</v>
      </c>
      <c r="N14" s="8">
        <f>J53/H53</f>
        <v>0.21429684296356583</v>
      </c>
      <c r="O14" s="8">
        <f>N14-N12</f>
        <v>2.011217190771436E-3</v>
      </c>
    </row>
    <row r="15" spans="1:15">
      <c r="A15" t="s">
        <v>61</v>
      </c>
      <c r="B15">
        <v>124602</v>
      </c>
      <c r="C15">
        <v>0.133116674999679</v>
      </c>
      <c r="D15">
        <f t="shared" si="0"/>
        <v>936036.00000000349</v>
      </c>
      <c r="F15">
        <v>126576</v>
      </c>
      <c r="G15">
        <v>0.13270261429685701</v>
      </c>
      <c r="H15">
        <f t="shared" si="1"/>
        <v>953832.00000000221</v>
      </c>
      <c r="J15">
        <f t="shared" si="2"/>
        <v>126970.94434829411</v>
      </c>
      <c r="M15" s="1"/>
      <c r="N15" s="1"/>
      <c r="O15" s="8"/>
    </row>
    <row r="16" spans="1:15">
      <c r="A16" t="s">
        <v>62</v>
      </c>
      <c r="B16">
        <v>128126</v>
      </c>
      <c r="C16">
        <v>0.130882650382353</v>
      </c>
      <c r="D16">
        <f t="shared" si="0"/>
        <v>978938.00000000093</v>
      </c>
      <c r="F16">
        <v>121333</v>
      </c>
      <c r="G16">
        <v>0.12285194140351299</v>
      </c>
      <c r="H16">
        <f t="shared" si="1"/>
        <v>987636.00000000035</v>
      </c>
      <c r="J16">
        <f t="shared" si="2"/>
        <v>129264.41729302563</v>
      </c>
      <c r="M16" s="1"/>
      <c r="N16" s="8"/>
    </row>
    <row r="17" spans="1:15">
      <c r="A17" t="s">
        <v>63</v>
      </c>
      <c r="B17">
        <v>109975</v>
      </c>
      <c r="C17">
        <v>0.13094163676153001</v>
      </c>
      <c r="D17">
        <f t="shared" si="0"/>
        <v>839877.99999999767</v>
      </c>
      <c r="F17">
        <v>106166</v>
      </c>
      <c r="G17">
        <v>0.11655053622731799</v>
      </c>
      <c r="H17">
        <f t="shared" si="1"/>
        <v>910900.99999999837</v>
      </c>
      <c r="J17">
        <f t="shared" si="2"/>
        <v>119274.86786771423</v>
      </c>
      <c r="M17" s="1" t="s">
        <v>47</v>
      </c>
      <c r="N17" s="1"/>
      <c r="O17" s="8">
        <f>O14/O13</f>
        <v>0.39100411962374276</v>
      </c>
    </row>
    <row r="18" spans="1:15">
      <c r="A18" t="s">
        <v>64</v>
      </c>
      <c r="B18">
        <v>110912</v>
      </c>
      <c r="C18">
        <v>0.124351541556838</v>
      </c>
      <c r="D18">
        <f t="shared" si="0"/>
        <v>891923.00000000303</v>
      </c>
      <c r="F18">
        <v>115885</v>
      </c>
      <c r="G18">
        <v>0.12859365359775901</v>
      </c>
      <c r="H18">
        <f t="shared" si="1"/>
        <v>901172.00000000244</v>
      </c>
      <c r="J18">
        <f t="shared" si="2"/>
        <v>112062.12740785912</v>
      </c>
    </row>
    <row r="19" spans="1:15">
      <c r="A19" t="s">
        <v>65</v>
      </c>
      <c r="B19">
        <v>110279</v>
      </c>
      <c r="C19">
        <v>0.122343405566298</v>
      </c>
      <c r="D19">
        <f t="shared" si="0"/>
        <v>901389.00000000175</v>
      </c>
      <c r="F19">
        <v>100182</v>
      </c>
      <c r="G19">
        <v>0.110365052278589</v>
      </c>
      <c r="H19">
        <f t="shared" si="1"/>
        <v>907732.99999999604</v>
      </c>
      <c r="J19">
        <f t="shared" si="2"/>
        <v>111055.14656491189</v>
      </c>
    </row>
    <row r="20" spans="1:15">
      <c r="A20" t="s">
        <v>66</v>
      </c>
      <c r="B20">
        <v>122661</v>
      </c>
      <c r="C20">
        <v>0.13195484354022499</v>
      </c>
      <c r="D20">
        <f t="shared" si="0"/>
        <v>929568.00000000105</v>
      </c>
      <c r="F20">
        <v>87700</v>
      </c>
      <c r="G20">
        <v>9.9761119326584005E-2</v>
      </c>
      <c r="H20">
        <f t="shared" si="1"/>
        <v>879100</v>
      </c>
      <c r="J20">
        <f t="shared" si="2"/>
        <v>116001.50295621179</v>
      </c>
    </row>
    <row r="21" spans="1:15">
      <c r="A21" t="s">
        <v>67</v>
      </c>
      <c r="B21">
        <v>123776</v>
      </c>
      <c r="C21">
        <v>0.13572971609663001</v>
      </c>
      <c r="D21">
        <f t="shared" si="0"/>
        <v>911930.0000000014</v>
      </c>
      <c r="F21">
        <v>149292</v>
      </c>
      <c r="G21">
        <v>0.157262040197194</v>
      </c>
      <c r="H21">
        <f t="shared" si="1"/>
        <v>949319.9999999986</v>
      </c>
      <c r="J21">
        <f t="shared" si="2"/>
        <v>128850.9340848526</v>
      </c>
    </row>
    <row r="22" spans="1:15">
      <c r="A22" t="s">
        <v>68</v>
      </c>
      <c r="B22">
        <v>105718</v>
      </c>
      <c r="C22">
        <v>0.12341698264751499</v>
      </c>
      <c r="D22">
        <f t="shared" si="0"/>
        <v>856591.99999999872</v>
      </c>
      <c r="F22">
        <v>105646</v>
      </c>
      <c r="G22">
        <v>0.128519205620267</v>
      </c>
      <c r="H22">
        <f t="shared" si="1"/>
        <v>822025.00000000012</v>
      </c>
      <c r="J22">
        <f t="shared" si="2"/>
        <v>101451.84516082353</v>
      </c>
      <c r="M22" s="3" t="s">
        <v>35</v>
      </c>
      <c r="N22" s="6">
        <f>B53</f>
        <v>8773877</v>
      </c>
    </row>
    <row r="23" spans="1:15">
      <c r="A23" t="s">
        <v>69</v>
      </c>
      <c r="B23">
        <v>107901</v>
      </c>
      <c r="C23">
        <v>0.12570511879547899</v>
      </c>
      <c r="D23">
        <f t="shared" si="0"/>
        <v>858365.99999999907</v>
      </c>
      <c r="F23">
        <v>110107</v>
      </c>
      <c r="G23">
        <v>0.12116900295585201</v>
      </c>
      <c r="H23">
        <f t="shared" si="1"/>
        <v>908705.99999999627</v>
      </c>
      <c r="J23">
        <f t="shared" si="2"/>
        <v>114228.99568016407</v>
      </c>
      <c r="M23" s="4" t="s">
        <v>36</v>
      </c>
      <c r="N23" s="7">
        <f>F53</f>
        <v>9018807</v>
      </c>
    </row>
    <row r="24" spans="1:15">
      <c r="A24" t="s">
        <v>70</v>
      </c>
      <c r="B24">
        <v>111350</v>
      </c>
      <c r="C24">
        <v>0.12624845378240801</v>
      </c>
      <c r="D24">
        <f t="shared" si="0"/>
        <v>881991.0000000014</v>
      </c>
      <c r="F24">
        <v>107823</v>
      </c>
      <c r="G24">
        <v>0.123882651396427</v>
      </c>
      <c r="H24">
        <f t="shared" si="1"/>
        <v>870364.00000000175</v>
      </c>
      <c r="J24">
        <f t="shared" si="2"/>
        <v>109882.10922787199</v>
      </c>
      <c r="M24" s="4" t="s">
        <v>37</v>
      </c>
      <c r="N24" s="7">
        <f>N12*H53</f>
        <v>8805449.1796930563</v>
      </c>
      <c r="O24" s="10"/>
    </row>
    <row r="25" spans="1:15">
      <c r="A25" t="s">
        <v>71</v>
      </c>
      <c r="B25">
        <v>115957</v>
      </c>
      <c r="C25">
        <v>0.12922836544623201</v>
      </c>
      <c r="D25">
        <f t="shared" si="0"/>
        <v>897302.99999999756</v>
      </c>
      <c r="F25">
        <v>112497</v>
      </c>
      <c r="G25">
        <v>0.12281827977767699</v>
      </c>
      <c r="H25">
        <f t="shared" si="1"/>
        <v>915962.99999999709</v>
      </c>
      <c r="J25">
        <f t="shared" si="2"/>
        <v>118368.40129922664</v>
      </c>
      <c r="M25" s="4" t="s">
        <v>39</v>
      </c>
      <c r="N25" s="7">
        <f>J53</f>
        <v>8888872.966387013</v>
      </c>
      <c r="O25" s="10"/>
    </row>
    <row r="26" spans="1:15">
      <c r="A26" t="s">
        <v>72</v>
      </c>
      <c r="B26">
        <v>118171</v>
      </c>
      <c r="C26">
        <v>0.13538414654405001</v>
      </c>
      <c r="D26">
        <f t="shared" si="0"/>
        <v>872857.00000000105</v>
      </c>
      <c r="F26">
        <v>84510</v>
      </c>
      <c r="G26">
        <v>9.6624488493899693E-2</v>
      </c>
      <c r="H26">
        <f t="shared" si="1"/>
        <v>874622.99999999965</v>
      </c>
      <c r="J26">
        <f t="shared" si="2"/>
        <v>118410.08840279661</v>
      </c>
      <c r="M26" s="4"/>
      <c r="N26" s="7"/>
    </row>
    <row r="27" spans="1:15">
      <c r="A27" t="s">
        <v>73</v>
      </c>
      <c r="B27">
        <v>107543</v>
      </c>
      <c r="C27">
        <v>0.12840142653658901</v>
      </c>
      <c r="D27">
        <f t="shared" si="0"/>
        <v>837553.0000000021</v>
      </c>
      <c r="F27">
        <v>98890</v>
      </c>
      <c r="G27">
        <v>0.118301360423775</v>
      </c>
      <c r="H27">
        <f t="shared" si="1"/>
        <v>835915.99999999744</v>
      </c>
      <c r="J27">
        <f t="shared" si="2"/>
        <v>107332.80686475901</v>
      </c>
      <c r="M27" s="4" t="s">
        <v>42</v>
      </c>
      <c r="N27" s="7">
        <f>N23-N22</f>
        <v>244930</v>
      </c>
    </row>
    <row r="28" spans="1:15">
      <c r="A28" t="s">
        <v>74</v>
      </c>
      <c r="B28">
        <v>98120</v>
      </c>
      <c r="C28">
        <v>0.12748188203378599</v>
      </c>
      <c r="D28">
        <f t="shared" si="0"/>
        <v>769677.99999999732</v>
      </c>
      <c r="F28">
        <v>99895</v>
      </c>
      <c r="G28">
        <v>0.114929238472274</v>
      </c>
      <c r="H28">
        <f t="shared" si="1"/>
        <v>869186.99999999627</v>
      </c>
      <c r="J28">
        <f t="shared" si="2"/>
        <v>110805.59459929987</v>
      </c>
      <c r="M28" s="4" t="s">
        <v>44</v>
      </c>
      <c r="N28" s="7">
        <f>N25-N24</f>
        <v>83423.786693956703</v>
      </c>
      <c r="O28" s="2">
        <f>N28/N$27</f>
        <v>0.3406025668311628</v>
      </c>
    </row>
    <row r="29" spans="1:15">
      <c r="A29" t="s">
        <v>75</v>
      </c>
      <c r="B29">
        <v>95457</v>
      </c>
      <c r="C29">
        <v>0.120873262692978</v>
      </c>
      <c r="D29">
        <f t="shared" si="0"/>
        <v>789727.99999999895</v>
      </c>
      <c r="F29">
        <v>96187</v>
      </c>
      <c r="G29">
        <v>0.116172223839298</v>
      </c>
      <c r="H29">
        <f t="shared" si="1"/>
        <v>827969.00000000233</v>
      </c>
      <c r="J29">
        <f t="shared" si="2"/>
        <v>100079.31443864258</v>
      </c>
      <c r="M29" s="4" t="s">
        <v>45</v>
      </c>
      <c r="N29" s="7">
        <f>N24-N22</f>
        <v>31572.17969305627</v>
      </c>
      <c r="O29" s="2">
        <f t="shared" ref="O29:O30" si="3">N29/N$27</f>
        <v>0.12890286895462488</v>
      </c>
    </row>
    <row r="30" spans="1:15">
      <c r="A30" t="s">
        <v>76</v>
      </c>
      <c r="B30">
        <v>109527</v>
      </c>
      <c r="C30">
        <v>0.134884139072521</v>
      </c>
      <c r="D30">
        <f t="shared" si="0"/>
        <v>812008.00000000268</v>
      </c>
      <c r="F30">
        <v>99685</v>
      </c>
      <c r="G30">
        <v>0.12224973357320899</v>
      </c>
      <c r="H30">
        <f t="shared" si="1"/>
        <v>815421.00000000291</v>
      </c>
      <c r="J30">
        <f t="shared" si="2"/>
        <v>109987.35956665454</v>
      </c>
      <c r="M30" s="5" t="s">
        <v>46</v>
      </c>
      <c r="N30" s="14">
        <f>N27-N28-N29</f>
        <v>129934.03361298703</v>
      </c>
      <c r="O30" s="2">
        <f t="shared" si="3"/>
        <v>0.53049456421421237</v>
      </c>
    </row>
    <row r="31" spans="1:15">
      <c r="A31" t="s">
        <v>77</v>
      </c>
      <c r="B31">
        <v>96149</v>
      </c>
      <c r="C31">
        <v>0.12343189158934199</v>
      </c>
      <c r="D31">
        <f t="shared" si="0"/>
        <v>778963.99999999837</v>
      </c>
      <c r="F31">
        <v>89675</v>
      </c>
      <c r="G31">
        <v>0.111780624525548</v>
      </c>
      <c r="H31">
        <f t="shared" si="1"/>
        <v>802240.9999999986</v>
      </c>
      <c r="J31">
        <f t="shared" si="2"/>
        <v>99022.124140525135</v>
      </c>
    </row>
    <row r="32" spans="1:15">
      <c r="A32" t="s">
        <v>78</v>
      </c>
      <c r="B32">
        <v>108815</v>
      </c>
      <c r="C32">
        <v>0.12877987239768601</v>
      </c>
      <c r="D32">
        <f t="shared" si="0"/>
        <v>844968.99999999721</v>
      </c>
      <c r="F32">
        <v>88228</v>
      </c>
      <c r="G32">
        <v>0.11208038771063999</v>
      </c>
      <c r="H32">
        <f t="shared" si="1"/>
        <v>787184.99999999872</v>
      </c>
      <c r="J32">
        <f t="shared" si="2"/>
        <v>101373.5838533723</v>
      </c>
    </row>
    <row r="33" spans="1:15">
      <c r="A33" t="s">
        <v>79</v>
      </c>
      <c r="B33">
        <v>97526</v>
      </c>
      <c r="C33">
        <v>0.11793814432989699</v>
      </c>
      <c r="D33">
        <f t="shared" si="0"/>
        <v>826924.99999999942</v>
      </c>
      <c r="F33">
        <v>87267</v>
      </c>
      <c r="G33">
        <v>0.11491708487459</v>
      </c>
      <c r="H33">
        <f t="shared" si="1"/>
        <v>759391.00000000198</v>
      </c>
      <c r="J33">
        <f t="shared" si="2"/>
        <v>89561.165360825034</v>
      </c>
    </row>
    <row r="34" spans="1:15">
      <c r="A34" t="s">
        <v>80</v>
      </c>
      <c r="B34">
        <v>118245</v>
      </c>
      <c r="C34">
        <v>0.13226894741905201</v>
      </c>
      <c r="D34">
        <f t="shared" si="0"/>
        <v>893974.00000000303</v>
      </c>
      <c r="F34">
        <v>123626</v>
      </c>
      <c r="G34">
        <v>0.142735088128462</v>
      </c>
      <c r="H34">
        <f t="shared" si="1"/>
        <v>866122.00000000163</v>
      </c>
      <c r="J34">
        <f t="shared" si="2"/>
        <v>114561.04527648438</v>
      </c>
    </row>
    <row r="35" spans="1:15">
      <c r="A35" t="s">
        <v>81</v>
      </c>
      <c r="B35">
        <v>119136</v>
      </c>
      <c r="C35">
        <v>0.130854979389155</v>
      </c>
      <c r="D35">
        <f t="shared" si="0"/>
        <v>910442.99999999662</v>
      </c>
      <c r="F35">
        <v>123016</v>
      </c>
      <c r="G35">
        <v>0.14963502317824801</v>
      </c>
      <c r="H35">
        <f t="shared" si="1"/>
        <v>822107.00000000047</v>
      </c>
      <c r="J35">
        <f t="shared" si="2"/>
        <v>107576.7945406801</v>
      </c>
    </row>
    <row r="36" spans="1:15">
      <c r="A36" t="s">
        <v>82</v>
      </c>
      <c r="B36">
        <v>122576</v>
      </c>
      <c r="C36">
        <v>0.136979994323046</v>
      </c>
      <c r="D36">
        <f t="shared" si="0"/>
        <v>894845.99999999697</v>
      </c>
      <c r="F36">
        <v>118978</v>
      </c>
      <c r="G36">
        <v>0.131312729977728</v>
      </c>
      <c r="H36">
        <f t="shared" si="1"/>
        <v>906065.9999999993</v>
      </c>
      <c r="J36">
        <f t="shared" si="2"/>
        <v>124112.91553630491</v>
      </c>
    </row>
    <row r="37" spans="1:15">
      <c r="A37" t="s">
        <v>19</v>
      </c>
      <c r="B37">
        <v>131051</v>
      </c>
      <c r="C37">
        <v>0.13792969165239699</v>
      </c>
      <c r="D37">
        <f t="shared" si="0"/>
        <v>950128.99999999779</v>
      </c>
      <c r="F37">
        <v>132861</v>
      </c>
      <c r="G37">
        <v>0.14885068996693901</v>
      </c>
      <c r="H37">
        <f t="shared" si="1"/>
        <v>892578.99999999697</v>
      </c>
      <c r="J37">
        <f t="shared" si="2"/>
        <v>123113.14624540444</v>
      </c>
    </row>
    <row r="38" spans="1:15">
      <c r="A38" t="s">
        <v>20</v>
      </c>
      <c r="B38">
        <v>129194</v>
      </c>
      <c r="C38">
        <v>0.14974326877383301</v>
      </c>
      <c r="D38">
        <f t="shared" si="0"/>
        <v>862770.00000000058</v>
      </c>
      <c r="F38">
        <v>140940</v>
      </c>
      <c r="G38">
        <v>0.156742635798577</v>
      </c>
      <c r="H38">
        <f t="shared" si="1"/>
        <v>899180.99999999825</v>
      </c>
      <c r="J38">
        <f t="shared" si="2"/>
        <v>134646.30215932368</v>
      </c>
    </row>
    <row r="39" spans="1:15">
      <c r="A39" t="s">
        <v>21</v>
      </c>
      <c r="B39">
        <v>127642</v>
      </c>
      <c r="C39">
        <v>0.137732414412256</v>
      </c>
      <c r="D39">
        <f t="shared" si="0"/>
        <v>926739.0000000021</v>
      </c>
      <c r="F39">
        <v>151860</v>
      </c>
      <c r="G39">
        <v>0.17151899234568499</v>
      </c>
      <c r="H39">
        <f t="shared" si="1"/>
        <v>885383.00000000221</v>
      </c>
      <c r="J39">
        <f t="shared" si="2"/>
        <v>121945.93826956676</v>
      </c>
    </row>
    <row r="40" spans="1:15">
      <c r="A40" t="s">
        <v>22</v>
      </c>
      <c r="B40">
        <v>148233</v>
      </c>
      <c r="C40">
        <v>0.15723852186263901</v>
      </c>
      <c r="D40">
        <f t="shared" si="0"/>
        <v>942726.99999999942</v>
      </c>
      <c r="F40">
        <v>142099</v>
      </c>
      <c r="G40">
        <v>0.14972888449615501</v>
      </c>
      <c r="H40">
        <f t="shared" si="1"/>
        <v>949042.00000000035</v>
      </c>
      <c r="J40">
        <f t="shared" si="2"/>
        <v>149225.96126556271</v>
      </c>
    </row>
    <row r="41" spans="1:15">
      <c r="A41" t="s">
        <v>23</v>
      </c>
      <c r="B41">
        <v>153617</v>
      </c>
      <c r="C41">
        <v>0.162624614788521</v>
      </c>
      <c r="D41">
        <f t="shared" si="0"/>
        <v>944611.00000000244</v>
      </c>
      <c r="F41">
        <v>161314</v>
      </c>
      <c r="G41">
        <v>0.17213234580126399</v>
      </c>
      <c r="H41">
        <f t="shared" si="1"/>
        <v>937150.9999999979</v>
      </c>
      <c r="J41">
        <f t="shared" si="2"/>
        <v>152403.82037367689</v>
      </c>
    </row>
    <row r="42" spans="1:15">
      <c r="A42" t="s">
        <v>24</v>
      </c>
      <c r="B42">
        <v>164593</v>
      </c>
      <c r="C42">
        <v>0.18143927368291099</v>
      </c>
      <c r="D42">
        <f t="shared" si="0"/>
        <v>907151.99999999965</v>
      </c>
      <c r="F42">
        <v>181992</v>
      </c>
      <c r="G42">
        <v>0.21379157224769399</v>
      </c>
      <c r="H42">
        <f t="shared" si="1"/>
        <v>851259.00000000128</v>
      </c>
      <c r="J42">
        <f t="shared" si="2"/>
        <v>154451.81467604137</v>
      </c>
    </row>
    <row r="43" spans="1:15">
      <c r="A43" t="s">
        <v>25</v>
      </c>
      <c r="B43">
        <v>185401</v>
      </c>
      <c r="C43">
        <v>0.20243488325117001</v>
      </c>
      <c r="D43">
        <f t="shared" si="0"/>
        <v>915854.99999999849</v>
      </c>
      <c r="F43">
        <v>212223</v>
      </c>
      <c r="G43">
        <v>0.22556110481077599</v>
      </c>
      <c r="H43">
        <f t="shared" si="1"/>
        <v>940866.99999999837</v>
      </c>
      <c r="J43">
        <f t="shared" si="2"/>
        <v>190464.30129987825</v>
      </c>
    </row>
    <row r="44" spans="1:15">
      <c r="A44" t="s">
        <v>26</v>
      </c>
      <c r="B44">
        <v>203790</v>
      </c>
      <c r="C44">
        <v>0.235924306026668</v>
      </c>
      <c r="D44">
        <f t="shared" si="0"/>
        <v>863794.0000000014</v>
      </c>
      <c r="F44">
        <v>208731</v>
      </c>
      <c r="G44">
        <v>0.234579819466671</v>
      </c>
      <c r="H44">
        <f t="shared" si="1"/>
        <v>889808.00000000175</v>
      </c>
      <c r="J44">
        <f t="shared" si="2"/>
        <v>209927.33489697782</v>
      </c>
    </row>
    <row r="45" spans="1:15">
      <c r="A45" t="s">
        <v>27</v>
      </c>
      <c r="B45">
        <v>222142</v>
      </c>
      <c r="C45">
        <v>0.26227940403817401</v>
      </c>
      <c r="D45">
        <f t="shared" si="0"/>
        <v>846966.99999999953</v>
      </c>
      <c r="F45">
        <v>245201</v>
      </c>
      <c r="G45">
        <v>0.25484960608643198</v>
      </c>
      <c r="H45">
        <f t="shared" si="1"/>
        <v>962140.00000000128</v>
      </c>
      <c r="J45">
        <f t="shared" si="2"/>
        <v>252349.50580128908</v>
      </c>
    </row>
    <row r="46" spans="1:15">
      <c r="A46" t="s">
        <v>28</v>
      </c>
      <c r="B46">
        <v>238529</v>
      </c>
      <c r="C46">
        <v>0.283373072020282</v>
      </c>
      <c r="D46">
        <f t="shared" si="0"/>
        <v>841748.99999999872</v>
      </c>
      <c r="F46">
        <v>253395</v>
      </c>
      <c r="G46">
        <v>0.28329604797569002</v>
      </c>
      <c r="H46">
        <f t="shared" si="1"/>
        <v>894453.00000000047</v>
      </c>
      <c r="J46">
        <f t="shared" si="2"/>
        <v>253463.89438775743</v>
      </c>
    </row>
    <row r="47" spans="1:15">
      <c r="A47" t="s">
        <v>29</v>
      </c>
      <c r="B47">
        <v>256214</v>
      </c>
      <c r="C47">
        <v>0.332205728096301</v>
      </c>
      <c r="D47">
        <f t="shared" si="0"/>
        <v>771250.9999999993</v>
      </c>
      <c r="F47">
        <v>301392</v>
      </c>
      <c r="G47">
        <v>0.37736264836980998</v>
      </c>
      <c r="H47">
        <f t="shared" si="1"/>
        <v>798680.00000000047</v>
      </c>
      <c r="J47">
        <f t="shared" si="2"/>
        <v>265326.07091595384</v>
      </c>
    </row>
    <row r="48" spans="1:15">
      <c r="A48" t="s">
        <v>30</v>
      </c>
      <c r="B48">
        <v>284844</v>
      </c>
      <c r="C48">
        <v>0.37232806342193497</v>
      </c>
      <c r="D48">
        <f t="shared" si="0"/>
        <v>765034.99999999988</v>
      </c>
      <c r="F48">
        <v>336195</v>
      </c>
      <c r="G48">
        <v>0.41417453983686597</v>
      </c>
      <c r="H48">
        <f t="shared" si="1"/>
        <v>811722.99999999919</v>
      </c>
      <c r="J48">
        <f t="shared" si="2"/>
        <v>302227.25262504304</v>
      </c>
      <c r="M48">
        <v>2019</v>
      </c>
      <c r="N48">
        <v>2022</v>
      </c>
      <c r="O48" t="s">
        <v>83</v>
      </c>
    </row>
    <row r="49" spans="1:15">
      <c r="A49" t="s">
        <v>31</v>
      </c>
      <c r="B49">
        <v>301162</v>
      </c>
      <c r="C49">
        <v>0.41017224777420802</v>
      </c>
      <c r="D49">
        <f t="shared" si="0"/>
        <v>734232.99999999977</v>
      </c>
      <c r="F49">
        <v>345314</v>
      </c>
      <c r="G49">
        <v>0.43495029700875198</v>
      </c>
      <c r="H49">
        <f t="shared" si="1"/>
        <v>793915.99999999919</v>
      </c>
      <c r="J49">
        <f t="shared" si="2"/>
        <v>325642.31026390783</v>
      </c>
      <c r="L49" s="1" t="s">
        <v>84</v>
      </c>
      <c r="M49" s="1">
        <f>SUM(D3:D36)</f>
        <v>28596034</v>
      </c>
      <c r="N49" s="1">
        <f>SUM(H3:H36)</f>
        <v>28434175.999999989</v>
      </c>
      <c r="O49" s="8">
        <f>(N49-M49)/M49</f>
        <v>-5.6601555306589431E-3</v>
      </c>
    </row>
    <row r="50" spans="1:15">
      <c r="A50" t="s">
        <v>32</v>
      </c>
      <c r="B50">
        <v>342348</v>
      </c>
      <c r="C50">
        <v>0.47507424162526701</v>
      </c>
      <c r="D50">
        <f t="shared" si="0"/>
        <v>720620.00000000023</v>
      </c>
      <c r="F50">
        <v>373073</v>
      </c>
      <c r="G50">
        <v>0.48519281014725901</v>
      </c>
      <c r="H50">
        <f t="shared" si="1"/>
        <v>768917.00000000012</v>
      </c>
      <c r="J50">
        <f t="shared" si="2"/>
        <v>365292.66064777551</v>
      </c>
      <c r="L50" s="1" t="s">
        <v>85</v>
      </c>
      <c r="M50" s="1">
        <f>SUM(D37:D51)</f>
        <v>12734494</v>
      </c>
      <c r="N50" s="1">
        <f>SUM(H37:H51)</f>
        <v>13045076.999999998</v>
      </c>
      <c r="O50" s="8">
        <f>(N50-M50)/M50</f>
        <v>2.4389111966286067E-2</v>
      </c>
    </row>
    <row r="51" spans="1:15">
      <c r="A51" t="s">
        <v>33</v>
      </c>
      <c r="B51">
        <v>384451</v>
      </c>
      <c r="C51">
        <v>0.51892390215721695</v>
      </c>
      <c r="D51">
        <f t="shared" si="0"/>
        <v>740861.99999999988</v>
      </c>
      <c r="F51">
        <v>389253</v>
      </c>
      <c r="G51">
        <v>0.50553782056110697</v>
      </c>
      <c r="H51">
        <f t="shared" si="1"/>
        <v>769978</v>
      </c>
      <c r="J51">
        <f t="shared" si="2"/>
        <v>399559.98833520961</v>
      </c>
    </row>
    <row r="53" spans="1:15">
      <c r="B53" s="10">
        <f>SUM(B3:B51)</f>
        <v>8773877</v>
      </c>
      <c r="C53" s="10"/>
      <c r="D53" s="10">
        <f t="shared" ref="D53:H53" si="4">SUM(D3:D51)</f>
        <v>41330528</v>
      </c>
      <c r="E53" s="10"/>
      <c r="F53" s="10">
        <f t="shared" si="4"/>
        <v>9018807</v>
      </c>
      <c r="G53" s="10"/>
      <c r="H53" s="10">
        <f t="shared" si="4"/>
        <v>41479252.999999985</v>
      </c>
      <c r="I53" s="10"/>
      <c r="J53" s="10">
        <f>SUM(J3:J51)</f>
        <v>8888872.966387013</v>
      </c>
    </row>
  </sheetData>
  <mergeCells count="2">
    <mergeCell ref="F1:H1"/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E3090F8F31794DB5FC6C10B9FE91D5" ma:contentTypeVersion="11" ma:contentTypeDescription="Create a new document." ma:contentTypeScope="" ma:versionID="b9580181703d93bf00cfb59ce727c7b8">
  <xsd:schema xmlns:xsd="http://www.w3.org/2001/XMLSchema" xmlns:xs="http://www.w3.org/2001/XMLSchema" xmlns:p="http://schemas.microsoft.com/office/2006/metadata/properties" xmlns:ns2="404bedb7-013c-43b0-99c6-002629eff8a4" xmlns:ns3="638771b8-639d-4660-837d-252e8abb04e8" targetNamespace="http://schemas.microsoft.com/office/2006/metadata/properties" ma:root="true" ma:fieldsID="bcdb0093f99cca53bf9444eead87e747" ns2:_="" ns3:_="">
    <xsd:import namespace="404bedb7-013c-43b0-99c6-002629eff8a4"/>
    <xsd:import namespace="638771b8-639d-4660-837d-252e8abb0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bedb7-013c-43b0-99c6-002629eff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e7d20aa-0221-4162-a930-0a2b945759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771b8-639d-4660-837d-252e8abb0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bedb7-013c-43b0-99c6-002629eff8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16E181-4A91-4841-8680-9CFFD9C6FEF0}"/>
</file>

<file path=customXml/itemProps2.xml><?xml version="1.0" encoding="utf-8"?>
<ds:datastoreItem xmlns:ds="http://schemas.openxmlformats.org/officeDocument/2006/customXml" ds:itemID="{998745A0-ED22-4BBB-9EF7-A3F7FC598AAD}"/>
</file>

<file path=customXml/itemProps3.xml><?xml version="1.0" encoding="utf-8"?>
<ds:datastoreItem xmlns:ds="http://schemas.openxmlformats.org/officeDocument/2006/customXml" ds:itemID="{D2D0BBCE-FFDB-489B-AD8B-C712B8D8A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JonB</dc:creator>
  <cp:keywords/>
  <dc:description/>
  <cp:lastModifiedBy/>
  <cp:revision/>
  <dcterms:created xsi:type="dcterms:W3CDTF">2022-10-21T15:41:30Z</dcterms:created>
  <dcterms:modified xsi:type="dcterms:W3CDTF">2022-11-03T15:19:23Z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0x0101001FE3090F8F31794DB5FC6C10B9FE91D5</vt:lpwstr>
  </property>
  <property fmtid="{D5CDD505-2E9C-101B-9397-08002B2CF9AE}" pid="3" name="MediaServiceImageTags">
    <vt:lpwstr/>
  </property>
</Properties>
</file>